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1" autoFilterDateGrouping="1"/>
  </bookViews>
  <sheets>
    <sheet xmlns:r="http://schemas.openxmlformats.org/officeDocument/2006/relationships" name="Cover Page" sheetId="1" state="visible" r:id="rId1"/>
    <sheet xmlns:r="http://schemas.openxmlformats.org/officeDocument/2006/relationships" name="Executive Summary" sheetId="2" state="visible" r:id="rId2"/>
    <sheet xmlns:r="http://schemas.openxmlformats.org/officeDocument/2006/relationships" name="Financial Data" sheetId="3" state="visible" r:id="rId3"/>
    <sheet xmlns:r="http://schemas.openxmlformats.org/officeDocument/2006/relationships" name="Valuation Details" sheetId="4" state="visible" r:id="rId4"/>
    <sheet xmlns:r="http://schemas.openxmlformats.org/officeDocument/2006/relationships" name="Comparable Companies" sheetId="5" state="visible" r:id="rId5"/>
    <sheet xmlns:r="http://schemas.openxmlformats.org/officeDocument/2006/relationships" name="Pitch Deck" sheetId="6" state="visible" r:id="rId6"/>
  </sheets>
  <definedNames/>
  <calcPr calcId="124519" fullCalcOnLoad="1"/>
</workbook>
</file>

<file path=xl/styles.xml><?xml version="1.0" encoding="utf-8"?>
<styleSheet xmlns="http://schemas.openxmlformats.org/spreadsheetml/2006/main">
  <numFmts count="3">
    <numFmt numFmtId="164" formatCode="#,##0.00;(#,##0.00);&quot;-&quot;"/>
    <numFmt numFmtId="165" formatCode="0.0%"/>
    <numFmt numFmtId="166" formatCode="0.0&quot;x&quot;"/>
  </numFmts>
  <fonts count="19">
    <font>
      <name val="Calibri"/>
      <family val="2"/>
      <color theme="1"/>
      <sz val="11"/>
      <scheme val="minor"/>
    </font>
    <font>
      <name val="Arial"/>
      <b val="1"/>
      <color rgb="00FFFFFF"/>
      <sz val="12"/>
    </font>
    <font>
      <name val="Arial"/>
      <b val="1"/>
      <color rgb="000A1121"/>
      <sz val="24"/>
    </font>
    <font>
      <name val="Arial"/>
      <color rgb="004F8FC9"/>
      <sz val="14"/>
    </font>
    <font>
      <name val="Arial"/>
      <sz val="10"/>
    </font>
    <font>
      <name val="Arial"/>
      <color rgb="006B7280"/>
      <sz val="9"/>
    </font>
    <font>
      <name val="Arial"/>
      <b val="1"/>
      <color rgb="00FFFFFF"/>
      <sz val="16"/>
    </font>
    <font>
      <name val="Arial"/>
      <i val="1"/>
      <color rgb="006B7280"/>
      <sz val="8"/>
    </font>
    <font>
      <name val="Arial"/>
      <b val="1"/>
      <color rgb="000A1121"/>
      <sz val="12"/>
    </font>
    <font>
      <name val="Arial"/>
      <b val="1"/>
      <color rgb="00FFFFFF"/>
      <sz val="10"/>
    </font>
    <font>
      <name val="Arial"/>
      <b val="1"/>
      <color rgb="00404040"/>
      <sz val="10"/>
    </font>
    <font>
      <name val="Arial"/>
      <color rgb="000000FF"/>
      <sz val="10"/>
    </font>
    <font>
      <name val="Arial"/>
      <color rgb="00000000"/>
      <sz val="10"/>
    </font>
    <font>
      <name val="Arial"/>
      <b val="1"/>
    </font>
    <font>
      <name val="Arial"/>
      <b val="1"/>
      <sz val="12"/>
    </font>
    <font>
      <name val="Arial"/>
      <b val="1"/>
      <sz val="10"/>
    </font>
    <font>
      <name val="Arial"/>
      <b val="1"/>
      <color rgb="00E8720C"/>
      <sz val="9"/>
    </font>
    <font>
      <name val="Arial"/>
      <i val="1"/>
      <color rgb="00E8720C"/>
      <sz val="9"/>
    </font>
    <font>
      <name val="Arial"/>
      <b val="1"/>
      <color rgb="000A1121"/>
      <sz val="14"/>
    </font>
  </fonts>
  <fills count="9">
    <fill>
      <patternFill/>
    </fill>
    <fill>
      <patternFill patternType="gray125"/>
    </fill>
    <fill>
      <patternFill patternType="solid">
        <fgColor rgb="004F8FC9"/>
      </patternFill>
    </fill>
    <fill>
      <patternFill patternType="solid">
        <fgColor rgb="000A1121"/>
      </patternFill>
    </fill>
    <fill>
      <patternFill patternType="solid">
        <fgColor rgb="00D7F4E1"/>
      </patternFill>
    </fill>
    <fill>
      <patternFill patternType="solid">
        <fgColor rgb="00FFF3C4"/>
      </patternFill>
    </fill>
    <fill>
      <patternFill patternType="solid">
        <fgColor rgb="00FBDADA"/>
      </patternFill>
    </fill>
    <fill>
      <patternFill patternType="solid">
        <fgColor rgb="00F2F4F7"/>
      </patternFill>
    </fill>
    <fill>
      <patternFill patternType="solid">
        <fgColor rgb="00FFF3E0"/>
      </patternFill>
    </fill>
  </fills>
  <borders count="2">
    <border>
      <left/>
      <right/>
      <top/>
      <bottom/>
      <diagonal/>
    </border>
    <border>
      <left style="thin">
        <color rgb="00B0B8C1"/>
      </left>
      <right style="thin">
        <color rgb="00B0B8C1"/>
      </right>
      <top style="thin">
        <color rgb="00B0B8C1"/>
      </top>
      <bottom style="thin">
        <color rgb="00B0B8C1"/>
      </bottom>
    </border>
  </borders>
  <cellStyleXfs count="1">
    <xf numFmtId="0" fontId="0" fillId="0" borderId="0"/>
  </cellStyleXfs>
  <cellXfs count="45">
    <xf numFmtId="0" fontId="0" fillId="0" borderId="0" pivotButton="0" quotePrefix="0" xfId="0"/>
    <xf numFmtId="0" fontId="1" fillId="2" borderId="0" applyAlignment="1" pivotButton="0" quotePrefix="0" xfId="0">
      <alignment horizontal="left" vertical="center" indent="1"/>
    </xf>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horizontal="left" vertical="center" indent="1"/>
    </xf>
    <xf numFmtId="0" fontId="7" fillId="0" borderId="0" applyAlignment="1" pivotButton="0" quotePrefix="0" xfId="0">
      <alignment horizontal="left" vertical="center" indent="1"/>
    </xf>
    <xf numFmtId="0" fontId="10" fillId="0" borderId="0" pivotButton="0" quotePrefix="0" xfId="0"/>
    <xf numFmtId="0" fontId="11" fillId="0" borderId="0" pivotButton="0" quotePrefix="0" xfId="0"/>
    <xf numFmtId="165" fontId="11" fillId="0" borderId="0" pivotButton="0" quotePrefix="0" xfId="0"/>
    <xf numFmtId="0" fontId="8" fillId="0" borderId="0" pivotButton="0" quotePrefix="0" xfId="0"/>
    <xf numFmtId="0" fontId="9" fillId="3" borderId="0" applyAlignment="1" pivotButton="0" quotePrefix="0" xfId="0">
      <alignment horizontal="center"/>
    </xf>
    <xf numFmtId="164" fontId="18" fillId="0" borderId="1" applyAlignment="1" pivotButton="0" quotePrefix="0" xfId="0">
      <alignment horizontal="center"/>
    </xf>
    <xf numFmtId="0" fontId="7" fillId="0" borderId="0" pivotButton="0" quotePrefix="0" xfId="0"/>
    <xf numFmtId="0" fontId="9" fillId="3" borderId="0" pivotButton="0" quotePrefix="0" xfId="0"/>
    <xf numFmtId="164" fontId="12" fillId="0" borderId="0" pivotButton="0" quotePrefix="0" xfId="0"/>
    <xf numFmtId="164" fontId="0" fillId="0" borderId="0" pivotButton="0" quotePrefix="0" xfId="0"/>
    <xf numFmtId="49" fontId="9" fillId="3" borderId="0" applyAlignment="1" pivotButton="0" quotePrefix="0" xfId="0">
      <alignment horizontal="center"/>
    </xf>
    <xf numFmtId="164" fontId="11" fillId="0" borderId="1" pivotButton="0" quotePrefix="0" xfId="0"/>
    <xf numFmtId="165" fontId="12" fillId="0" borderId="1" pivotButton="0" quotePrefix="0" xfId="0"/>
    <xf numFmtId="0" fontId="12" fillId="0" borderId="0" pivotButton="0" quotePrefix="0" xfId="0"/>
    <xf numFmtId="0" fontId="7" fillId="4" borderId="1" pivotButton="0" quotePrefix="0" xfId="0"/>
    <xf numFmtId="0" fontId="7" fillId="5" borderId="1" pivotButton="0" quotePrefix="0" xfId="0"/>
    <xf numFmtId="0" fontId="7" fillId="6" borderId="1" pivotButton="0" quotePrefix="0" xfId="0"/>
    <xf numFmtId="165" fontId="11" fillId="5" borderId="1" pivotButton="0" quotePrefix="0" xfId="0"/>
    <xf numFmtId="166" fontId="11" fillId="5" borderId="1" pivotButton="0" quotePrefix="0" xfId="0"/>
    <xf numFmtId="49" fontId="12" fillId="0" borderId="0" pivotButton="0" quotePrefix="0" xfId="0"/>
    <xf numFmtId="164" fontId="12" fillId="0" borderId="1" pivotButton="0" quotePrefix="0" xfId="0"/>
    <xf numFmtId="0" fontId="13" fillId="0" borderId="0" pivotButton="0" quotePrefix="0" xfId="0"/>
    <xf numFmtId="164" fontId="13" fillId="7" borderId="1" pivotButton="0" quotePrefix="0" xfId="0"/>
    <xf numFmtId="0" fontId="14" fillId="0" borderId="0" pivotButton="0" quotePrefix="0" xfId="0"/>
    <xf numFmtId="164" fontId="8" fillId="4" borderId="1" pivotButton="0" quotePrefix="0" xfId="0"/>
    <xf numFmtId="165" fontId="9" fillId="3" borderId="0" applyAlignment="1" pivotButton="0" quotePrefix="0" xfId="0">
      <alignment horizontal="center"/>
    </xf>
    <xf numFmtId="164" fontId="15" fillId="4" borderId="1" pivotButton="0" quotePrefix="0" xfId="0"/>
    <xf numFmtId="166" fontId="9" fillId="3" borderId="0" applyAlignment="1" pivotButton="0" quotePrefix="0" xfId="0">
      <alignment horizontal="center"/>
    </xf>
    <xf numFmtId="0" fontId="16" fillId="0" borderId="0" applyAlignment="1" pivotButton="0" quotePrefix="0" xfId="0">
      <alignment wrapText="1"/>
    </xf>
    <xf numFmtId="0" fontId="17" fillId="8" borderId="1" pivotButton="0" quotePrefix="0" xfId="0"/>
    <xf numFmtId="164" fontId="17" fillId="8" borderId="1" pivotButton="0" quotePrefix="0" xfId="0"/>
    <xf numFmtId="166" fontId="17" fillId="8" borderId="1" pivotButton="0" quotePrefix="0" xfId="0"/>
    <xf numFmtId="0" fontId="0" fillId="0" borderId="1" pivotButton="0" quotePrefix="0" xfId="0"/>
    <xf numFmtId="166" fontId="13" fillId="0" borderId="0" pivotButton="0" quotePrefix="0" xfId="0"/>
    <xf numFmtId="166" fontId="12" fillId="0" borderId="0" pivotButton="0" quotePrefix="0" xfId="0"/>
    <xf numFmtId="164" fontId="13" fillId="7" borderId="0" pivotButton="0" quotePrefix="0" xfId="0"/>
    <xf numFmtId="0" fontId="4"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Valuation Range (Football Field)</a:t>
            </a:r>
          </a:p>
        </rich>
      </tx>
    </title>
    <plotArea>
      <barChart>
        <barDir val="bar"/>
        <grouping val="stacked"/>
        <ser>
          <idx val="0"/>
          <order val="0"/>
          <tx>
            <strRef>
              <f>'Executive Summary'!D15</f>
            </strRef>
          </tx>
          <spPr>
            <a:noFill xmlns:a="http://schemas.openxmlformats.org/drawingml/2006/main"/>
            <a:ln xmlns:a="http://schemas.openxmlformats.org/drawingml/2006/main">
              <a:noFill/>
              <a:prstDash val="solid"/>
            </a:ln>
          </spPr>
          <cat>
            <numRef>
              <f>'Executive Summary'!$A$16:$A$17</f>
            </numRef>
          </cat>
          <val>
            <numRef>
              <f>'Executive Summary'!$D$16:$D$17</f>
            </numRef>
          </val>
        </ser>
        <ser>
          <idx val="1"/>
          <order val="1"/>
          <tx>
            <strRef>
              <f>'Executive Summary'!E15</f>
            </strRef>
          </tx>
          <spPr>
            <a:solidFill xmlns:a="http://schemas.openxmlformats.org/drawingml/2006/main">
              <a:srgbClr val="4F8FC9"/>
            </a:solidFill>
            <a:ln xmlns:a="http://schemas.openxmlformats.org/drawingml/2006/main">
              <a:prstDash val="solid"/>
            </a:ln>
          </spPr>
          <cat>
            <numRef>
              <f>'Executive Summary'!$A$16:$A$17</f>
            </numRef>
          </cat>
          <val>
            <numRef>
              <f>'Executive Summary'!$E$16:$E$17</f>
            </numRef>
          </val>
        </ser>
        <gapWidth val="150"/>
        <overlap val="100"/>
        <axId val="10"/>
        <axId val="100"/>
      </barChart>
      <catAx>
        <axId val="10"/>
        <scaling>
          <orientation val="minMax"/>
        </scaling>
        <axPos val="l"/>
        <title>
          <tx>
            <rich>
              <a:bodyPr xmlns:a="http://schemas.openxmlformats.org/drawingml/2006/main"/>
              <a:p xmlns:a="http://schemas.openxmlformats.org/drawingml/2006/main">
                <a:pPr>
                  <a:defRPr/>
                </a:pPr>
                <a:r>
                  <a:t>Enterprise Value (EURmm)</a:t>
                </a:r>
              </a:p>
            </rich>
          </tx>
        </title>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0</colOff>
      <row>21</row>
      <rowOff>0</rowOff>
    </from>
    <ext cx="5760000" cy="21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F20"/>
  <sheetViews>
    <sheetView showGridLines="0" workbookViewId="0">
      <selection activeCell="A1" sqref="A1"/>
    </sheetView>
  </sheetViews>
  <sheetFormatPr baseColWidth="8" defaultRowHeight="15"/>
  <cols>
    <col width="16" customWidth="1" min="1" max="1"/>
    <col width="16" customWidth="1" min="2" max="2"/>
    <col width="16" customWidth="1" min="3" max="3"/>
    <col width="16" customWidth="1" min="4" max="4"/>
    <col width="16" customWidth="1" min="5" max="5"/>
    <col width="16" customWidth="1" min="6" max="6"/>
  </cols>
  <sheetData>
    <row r="1" ht="60" customHeight="1">
      <c r="A1" s="1" t="inlineStr">
        <is>
          <t>CONFIDENTIAL</t>
        </is>
      </c>
    </row>
    <row r="4">
      <c r="A4" s="2" t="inlineStr">
        <is>
          <t>Meridian Components S.r.l.</t>
        </is>
      </c>
    </row>
    <row r="5">
      <c r="A5" s="3" t="inlineStr">
        <is>
          <t>M&amp;A Valuation Analysis</t>
        </is>
      </c>
    </row>
    <row r="7">
      <c r="A7" s="4" t="inlineStr">
        <is>
          <t>Sector: Industrial Components</t>
        </is>
      </c>
    </row>
    <row r="8">
      <c r="A8" s="4" t="inlineStr">
        <is>
          <t>Prepared by: Axiom — 07 Aug 2026, 12:03 UTC</t>
        </is>
      </c>
    </row>
    <row r="11">
      <c r="A11" s="5" t="inlineStr">
        <is>
          <t>This document has been prepared by Axiom based on an automated analysis of the Confidential Information Memorandum (CIM) and other materials provided. It is furnished on a confidential basis solely for the use of the addressee and may not be reproduced or redistributed, in whole or in part, without prior written consent. This analysis is provided for discussion purposes only and does not constitute investment, legal, tax, or accounting advice, nor an offer or solicitation to buy or sell any security or business. Financial data has been extracted using AI-assisted tools and validated where indicated; figures not explicitly confirmed by a human analyst should be independently verified before being relied upon for any transaction or decision. Certain valuation methodologies (notably the DCF, which uses EBITDA as a proxy for Free Cash Flow) are simplified and should be read as directional indications, not as a substitute for a full financial due diligence process.</t>
        </is>
      </c>
    </row>
    <row r="12"/>
    <row r="13"/>
    <row r="14"/>
    <row r="15"/>
    <row r="16"/>
    <row r="17"/>
    <row r="18"/>
    <row r="19"/>
    <row r="20"/>
  </sheetData>
  <mergeCells count="6">
    <mergeCell ref="A11:F20"/>
    <mergeCell ref="A1:F1"/>
    <mergeCell ref="A5:F5"/>
    <mergeCell ref="A8:F8"/>
    <mergeCell ref="A4:F4"/>
    <mergeCell ref="A7:F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26" customWidth="1" min="1" max="1"/>
    <col width="16" customWidth="1" min="2" max="2"/>
    <col width="16" customWidth="1" min="3" max="3"/>
    <col width="16" customWidth="1" min="4" max="4"/>
    <col width="16" customWidth="1" min="5" max="5"/>
  </cols>
  <sheetData>
    <row r="1" ht="28" customHeight="1">
      <c r="A1" s="6" t="inlineStr">
        <is>
          <t>Meridian Components S.r.l.</t>
        </is>
      </c>
    </row>
    <row r="2">
      <c r="A2" s="7" t="inlineStr">
        <is>
          <t>Confidential analysis generated by Axiom — 07 Aug 2026, 12:03 UTC</t>
        </is>
      </c>
    </row>
    <row r="4">
      <c r="A4" s="8" t="inlineStr">
        <is>
          <t>Sector</t>
        </is>
      </c>
      <c r="B4" s="9" t="inlineStr">
        <is>
          <t>Industrial Components</t>
        </is>
      </c>
    </row>
    <row r="5">
      <c r="A5" s="8" t="inlineStr">
        <is>
          <t>Currency</t>
        </is>
      </c>
      <c r="B5" s="9" t="inlineStr">
        <is>
          <t>EUR</t>
        </is>
      </c>
    </row>
    <row r="6">
      <c r="A6" s="8" t="inlineStr">
        <is>
          <t>Average extraction confidence</t>
        </is>
      </c>
      <c r="B6" s="10" t="n">
        <v>0</v>
      </c>
    </row>
    <row r="8" ht="18" customHeight="1">
      <c r="A8" s="11" t="inlineStr">
        <is>
          <t>VALUATION SUMMARY</t>
        </is>
      </c>
    </row>
    <row r="9">
      <c r="A9" s="12" t="inlineStr">
        <is>
          <t>DCF (EBITDA proxy) — Perpetuity</t>
        </is>
      </c>
      <c r="B9" s="12" t="inlineStr">
        <is>
          <t>DCF (EBITDA proxy) — Exit Multiple</t>
        </is>
      </c>
      <c r="C9" s="12" t="inlineStr">
        <is>
          <t>Trading Comps EV</t>
        </is>
      </c>
      <c r="D9" s="12" t="inlineStr">
        <is>
          <t>Equity Value</t>
        </is>
      </c>
    </row>
    <row r="10">
      <c r="A10" s="13">
        <f>'Valuation Details'!C19</f>
        <v/>
      </c>
      <c r="B10" s="13">
        <f>'Valuation Details'!C24</f>
        <v/>
      </c>
      <c r="C10" s="13">
        <f>'Valuation Details'!C28</f>
        <v/>
      </c>
      <c r="D10" s="13">
        <f>'Valuation Details'!C33</f>
        <v/>
      </c>
    </row>
    <row r="12" ht="28" customHeight="1">
      <c r="A12" s="14" t="inlineStr">
        <is>
          <t>Note: the DCF uses EBITDA as a proxy for Free Cash Flow (not a true FCF — capex, taxes, and working capital changes are not modeled). Treat it as a directional indication, not a full DCF.</t>
        </is>
      </c>
    </row>
    <row r="14" ht="18" customHeight="1">
      <c r="A14" s="11" t="inlineStr">
        <is>
          <t>FOOTBALL FIELD — VALUATION RANGE</t>
        </is>
      </c>
    </row>
    <row r="15">
      <c r="A15" s="15" t="inlineStr">
        <is>
          <t>Method</t>
        </is>
      </c>
      <c r="B15" s="15" t="inlineStr">
        <is>
          <t>Low</t>
        </is>
      </c>
      <c r="C15" s="15" t="inlineStr">
        <is>
          <t>High</t>
        </is>
      </c>
      <c r="D15" s="14" t="inlineStr">
        <is>
          <t>Base (chart helper)</t>
        </is>
      </c>
      <c r="E15" s="14" t="inlineStr">
        <is>
          <t>Range (chart helper)</t>
        </is>
      </c>
    </row>
    <row r="16">
      <c r="A16" s="8" t="inlineStr">
        <is>
          <t>DCF (sensitized)</t>
        </is>
      </c>
      <c r="B16" s="16">
        <f>MIN('Valuation Details'!B50:F54)</f>
        <v/>
      </c>
      <c r="C16" s="16">
        <f>MAX('Valuation Details'!B50:F54)</f>
        <v/>
      </c>
      <c r="D16" s="17">
        <f>B16</f>
        <v/>
      </c>
      <c r="E16" s="17">
        <f>C16-B16</f>
        <v/>
      </c>
    </row>
    <row r="17">
      <c r="A17" s="8" t="inlineStr">
        <is>
          <t>Trading Comps (±1.0x)</t>
        </is>
      </c>
      <c r="B17" s="16">
        <f>MAX(0,'Valuation Details'!B27*('Valuation Details'!$B$7-1))</f>
        <v/>
      </c>
      <c r="C17" s="16">
        <f>'Valuation Details'!B27*('Valuation Details'!$B$7+1)</f>
        <v/>
      </c>
      <c r="D17" s="17">
        <f>B17</f>
        <v/>
      </c>
      <c r="E17" s="17">
        <f>C17-B17</f>
        <v/>
      </c>
    </row>
    <row r="18">
      <c r="A18" s="8" t="inlineStr">
        <is>
          <t>Comps Median (template)</t>
        </is>
      </c>
      <c r="B18" s="14" t="inlineStr">
        <is>
          <t>See 'Comparable Companies' sheet — populate with real peer data to activate this row.</t>
        </is>
      </c>
    </row>
    <row r="20" ht="26" customHeight="1">
      <c r="A20" s="14" t="inlineStr">
        <is>
          <t>Note: ranges are directional, derived from sensitizing the two methodologies Axiom computes (DCF and Trading Comps) — not independent methodologies such as precedent transactions or LBO, which require data this analysis does not have.</t>
        </is>
      </c>
    </row>
  </sheetData>
  <mergeCells count="7">
    <mergeCell ref="A12:E12"/>
    <mergeCell ref="B18:E18"/>
    <mergeCell ref="A20:E20"/>
    <mergeCell ref="A2:E2"/>
    <mergeCell ref="A8:E8"/>
    <mergeCell ref="A1:E1"/>
    <mergeCell ref="A14:E14"/>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26" customWidth="1" min="1" max="1"/>
    <col width="14" customWidth="1" min="2" max="2"/>
    <col width="14" customWidth="1" min="3" max="3"/>
    <col width="14" customWidth="1" min="4" max="4"/>
    <col width="14" customWidth="1" min="5" max="5"/>
    <col width="14" customWidth="1" min="6" max="6"/>
  </cols>
  <sheetData>
    <row r="1" ht="28" customHeight="1">
      <c r="A1" s="6" t="inlineStr">
        <is>
          <t>Historical Financial Data</t>
        </is>
      </c>
    </row>
    <row r="2">
      <c r="A2" s="7" t="inlineStr">
        <is>
          <t>Confidential analysis generated by Axiom — 07 Aug 2026, 12:03 UTC</t>
        </is>
      </c>
    </row>
    <row r="4" ht="18" customHeight="1">
      <c r="A4" s="11" t="inlineStr">
        <is>
          <t>INCOME STATEMENT (EURmm)</t>
        </is>
      </c>
    </row>
    <row r="5">
      <c r="A5" s="15" t="inlineStr">
        <is>
          <t>Metric</t>
        </is>
      </c>
      <c r="B5" s="18" t="inlineStr">
        <is>
          <t>2022</t>
        </is>
      </c>
      <c r="C5" s="18" t="inlineStr">
        <is>
          <t>2023</t>
        </is>
      </c>
      <c r="D5" s="18" t="inlineStr">
        <is>
          <t>2024</t>
        </is>
      </c>
    </row>
    <row r="6">
      <c r="A6" s="8" t="inlineStr">
        <is>
          <t>Revenue</t>
        </is>
      </c>
      <c r="B6" s="19" t="n">
        <v>52</v>
      </c>
      <c r="C6" s="19" t="n">
        <v>57</v>
      </c>
      <c r="D6" s="19" t="n">
        <v>61.5</v>
      </c>
    </row>
    <row r="7">
      <c r="A7" s="8" t="inlineStr">
        <is>
          <t>EBITDA</t>
        </is>
      </c>
      <c r="B7" s="19" t="n">
        <v>10.5</v>
      </c>
      <c r="C7" s="19" t="n">
        <v>11.8</v>
      </c>
      <c r="D7" s="19" t="n">
        <v>13.2</v>
      </c>
    </row>
    <row r="8">
      <c r="A8" s="8" t="inlineStr">
        <is>
          <t>EBITDA Margin %</t>
        </is>
      </c>
      <c r="B8" s="20">
        <f>IFERROR(B7/B6,"-")</f>
        <v/>
      </c>
      <c r="C8" s="20">
        <f>IFERROR(C7/C6,"-")</f>
        <v/>
      </c>
      <c r="D8" s="20">
        <f>IFERROR(D7/D6,"-")</f>
        <v/>
      </c>
    </row>
    <row r="9">
      <c r="A9" s="8" t="inlineStr">
        <is>
          <t>Revenue Growth % YoY</t>
        </is>
      </c>
      <c r="B9" s="21" t="inlineStr">
        <is>
          <t>-</t>
        </is>
      </c>
      <c r="C9" s="20">
        <f>IFERROR(C6/B6-1,"-")</f>
        <v/>
      </c>
      <c r="D9" s="20">
        <f>IFERROR(D6/C6-1,"-")</f>
        <v/>
      </c>
    </row>
    <row r="11" ht="18" customHeight="1">
      <c r="A11" s="11" t="inlineStr">
        <is>
          <t>CAPITAL STRUCTURE</t>
        </is>
      </c>
    </row>
    <row r="12">
      <c r="A12" s="8" t="inlineStr">
        <is>
          <t>Net Debt</t>
        </is>
      </c>
      <c r="B12" s="19" t="n">
        <v>18.5</v>
      </c>
    </row>
    <row r="13">
      <c r="A13" s="8" t="inlineStr">
        <is>
          <t>Cash</t>
        </is>
      </c>
      <c r="B13" s="19" t="n">
        <v>0</v>
      </c>
    </row>
    <row r="15">
      <c r="A15" s="14" t="inlineStr">
        <is>
          <t>Convention: Net Debt is already net of cash (not added back again in the Equity Value bridge).</t>
        </is>
      </c>
    </row>
    <row r="17">
      <c r="A17" s="8" t="inlineStr">
        <is>
          <t>Legend:</t>
        </is>
      </c>
      <c r="B17" s="22" t="inlineStr">
        <is>
          <t>High confidence / manually corrected</t>
        </is>
      </c>
      <c r="C17" s="23" t="inlineStr">
        <is>
          <t>Needs review</t>
        </is>
      </c>
      <c r="D17" s="24" t="inlineStr">
        <is>
          <t>Low confidence</t>
        </is>
      </c>
    </row>
    <row r="18">
      <c r="A18" s="14" t="inlineStr">
        <is>
          <t>Hover over a colored cell to see its source page and quote.</t>
        </is>
      </c>
    </row>
  </sheetData>
  <mergeCells count="5">
    <mergeCell ref="A1:D1"/>
    <mergeCell ref="A4:D4"/>
    <mergeCell ref="A15:D15"/>
    <mergeCell ref="A2:D2"/>
    <mergeCell ref="A11:D1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66"/>
  <sheetViews>
    <sheetView workbookViewId="0">
      <selection activeCell="A1" sqref="A1"/>
    </sheetView>
  </sheetViews>
  <sheetFormatPr baseColWidth="8" defaultRowHeight="15"/>
  <cols>
    <col width="26" customWidth="1" min="1" max="1"/>
    <col width="14" customWidth="1" min="2" max="2"/>
    <col width="14" customWidth="1" min="3" max="3"/>
    <col width="14" customWidth="1" min="4" max="4"/>
    <col width="14" customWidth="1" min="5" max="5"/>
    <col width="14" customWidth="1" min="6" max="6"/>
  </cols>
  <sheetData>
    <row r="1" ht="28" customHeight="1">
      <c r="A1" s="6" t="inlineStr">
        <is>
          <t>Valuation Detail</t>
        </is>
      </c>
    </row>
    <row r="2">
      <c r="A2" s="7" t="inlineStr">
        <is>
          <t>Confidential analysis generated by Axiom — 07 Aug 2026, 12:03 UTC</t>
        </is>
      </c>
    </row>
    <row r="4" ht="18" customHeight="1">
      <c r="A4" s="11" t="inlineStr">
        <is>
          <t>ASSUMPTIONS (editable)</t>
        </is>
      </c>
    </row>
    <row r="5">
      <c r="A5" s="8" t="inlineStr">
        <is>
          <t>Discount Rate (WACC)</t>
        </is>
      </c>
      <c r="B5" s="25" t="n">
        <v>0.1</v>
      </c>
    </row>
    <row r="6">
      <c r="A6" s="8" t="inlineStr">
        <is>
          <t>Terminal Growth Rate</t>
        </is>
      </c>
      <c r="B6" s="25" t="n">
        <v>0.02</v>
      </c>
    </row>
    <row r="7">
      <c r="A7" s="8" t="inlineStr">
        <is>
          <t>EV / EBITDA Multiple</t>
        </is>
      </c>
      <c r="B7" s="26" t="n">
        <v>8.5</v>
      </c>
    </row>
    <row r="8">
      <c r="A8" s="8" t="inlineStr">
        <is>
          <t>TV Exit EBITDA Multiple</t>
        </is>
      </c>
      <c r="B8" s="26" t="n">
        <v>8.5</v>
      </c>
    </row>
    <row r="9">
      <c r="A9" s="8" t="inlineStr">
        <is>
          <t>Mid-Year Convention</t>
        </is>
      </c>
      <c r="B9" s="14" t="inlineStr">
        <is>
          <t>No</t>
        </is>
      </c>
    </row>
    <row r="10">
      <c r="A10" s="14" t="inlineStr">
        <is>
          <t>Not editable here — toggle from the deal's Valuation tab, then re-download.</t>
        </is>
      </c>
    </row>
    <row r="12" ht="18" customHeight="1">
      <c r="A12" s="11" t="inlineStr">
        <is>
          <t>DCF (EBITDA used as FCF proxy)</t>
        </is>
      </c>
    </row>
    <row r="13">
      <c r="A13" s="15" t="inlineStr">
        <is>
          <t>Year</t>
        </is>
      </c>
      <c r="B13" s="15" t="inlineStr">
        <is>
          <t>EBITDA</t>
        </is>
      </c>
      <c r="C13" s="15" t="inlineStr">
        <is>
          <t>Present Value</t>
        </is>
      </c>
    </row>
    <row r="14">
      <c r="A14" s="27" t="inlineStr">
        <is>
          <t>2022</t>
        </is>
      </c>
      <c r="B14" s="16">
        <f>'Financial Data'!B7</f>
        <v/>
      </c>
      <c r="C14" s="28">
        <f>B14/(1+$B$5)^1</f>
        <v/>
      </c>
    </row>
    <row r="15">
      <c r="A15" s="27" t="inlineStr">
        <is>
          <t>2023</t>
        </is>
      </c>
      <c r="B15" s="16">
        <f>'Financial Data'!C7</f>
        <v/>
      </c>
      <c r="C15" s="28">
        <f>B15/(1+$B$5)^2</f>
        <v/>
      </c>
    </row>
    <row r="16">
      <c r="A16" s="27" t="inlineStr">
        <is>
          <t>2024</t>
        </is>
      </c>
      <c r="B16" s="16">
        <f>'Financial Data'!D7</f>
        <v/>
      </c>
      <c r="C16" s="28">
        <f>B16/(1+$B$5)^3</f>
        <v/>
      </c>
    </row>
    <row r="17">
      <c r="A17" s="8" t="inlineStr">
        <is>
          <t>Terminal Value</t>
        </is>
      </c>
      <c r="C17" s="16">
        <f>B16*(1+$B$6)/($B$5-$B$6)</f>
        <v/>
      </c>
    </row>
    <row r="18">
      <c r="A18" s="8" t="inlineStr">
        <is>
          <t>PV of Terminal Value</t>
        </is>
      </c>
      <c r="C18" s="16">
        <f>C17/(1+$B$5)^3</f>
        <v/>
      </c>
    </row>
    <row r="19">
      <c r="A19" s="29" t="inlineStr">
        <is>
          <t>DCF Enterprise Value</t>
        </is>
      </c>
      <c r="C19" s="30">
        <f>SUM(C14,C15,C16)+C18</f>
        <v/>
      </c>
    </row>
    <row r="21" ht="18" customHeight="1">
      <c r="A21" s="11" t="inlineStr">
        <is>
          <t>DCF — Exit EBITDA Multiple Method</t>
        </is>
      </c>
    </row>
    <row r="22">
      <c r="A22" s="8" t="inlineStr">
        <is>
          <t>Terminal Value (Exit Multiple)</t>
        </is>
      </c>
      <c r="C22" s="16">
        <f>'Financial Data'!D7*$B$8</f>
        <v/>
      </c>
    </row>
    <row r="23">
      <c r="A23" s="8" t="inlineStr">
        <is>
          <t>PV of Terminal Value</t>
        </is>
      </c>
      <c r="C23" s="16">
        <f>C22/(1+$B$5)^3</f>
        <v/>
      </c>
    </row>
    <row r="24">
      <c r="A24" s="29" t="inlineStr">
        <is>
          <t>DCF Enterprise Value (Exit Multiple)</t>
        </is>
      </c>
      <c r="C24" s="30">
        <f>SUM(C14,C15,C16)+C23</f>
        <v/>
      </c>
    </row>
    <row r="26" ht="18" customHeight="1">
      <c r="A26" s="11" t="inlineStr">
        <is>
          <t>TRADING COMPS</t>
        </is>
      </c>
    </row>
    <row r="27">
      <c r="A27" s="8" t="inlineStr">
        <is>
          <t>Latest EBITDA</t>
        </is>
      </c>
      <c r="B27" s="16">
        <f>'Financial Data'!D7</f>
        <v/>
      </c>
    </row>
    <row r="28">
      <c r="A28" s="29" t="inlineStr">
        <is>
          <t>Trading Comps EV</t>
        </is>
      </c>
      <c r="C28" s="30">
        <f>B27*$B$7</f>
        <v/>
      </c>
    </row>
    <row r="30" ht="18" customHeight="1">
      <c r="A30" s="11" t="inlineStr">
        <is>
          <t>EQUITY VALUE BRIDGE</t>
        </is>
      </c>
    </row>
    <row r="31">
      <c r="A31" s="8" t="inlineStr">
        <is>
          <t>Enterprise Value</t>
        </is>
      </c>
      <c r="C31" s="16">
        <f>C28</f>
        <v/>
      </c>
    </row>
    <row r="32">
      <c r="A32" s="8" t="inlineStr">
        <is>
          <t>(–) Net Debt</t>
        </is>
      </c>
      <c r="C32" s="16">
        <f>-'Financial Data'!B12</f>
        <v/>
      </c>
    </row>
    <row r="33">
      <c r="A33" s="31" t="inlineStr">
        <is>
          <t>EQUITY VALUE</t>
        </is>
      </c>
      <c r="C33" s="32">
        <f>SUM(C31:C32)</f>
        <v/>
      </c>
    </row>
    <row r="36" ht="18" customHeight="1">
      <c r="A36" s="11" t="inlineStr">
        <is>
          <t>EQUITY VALUE BRIDGE (from DCF)</t>
        </is>
      </c>
    </row>
    <row r="37">
      <c r="A37" s="8" t="inlineStr">
        <is>
          <t>DCF Enterprise Value</t>
        </is>
      </c>
      <c r="C37" s="16">
        <f>C19</f>
        <v/>
      </c>
    </row>
    <row r="38">
      <c r="A38" s="8" t="inlineStr">
        <is>
          <t>(–) Net Debt</t>
        </is>
      </c>
      <c r="C38" s="16">
        <f>-'Financial Data'!B12</f>
        <v/>
      </c>
    </row>
    <row r="39">
      <c r="A39" s="31" t="inlineStr">
        <is>
          <t>DCF-IMPLIED EQUITY VALUE</t>
        </is>
      </c>
      <c r="C39" s="32">
        <f>SUM(C37:C38)</f>
        <v/>
      </c>
    </row>
    <row r="42" ht="18" customHeight="1">
      <c r="A42" s="11" t="inlineStr">
        <is>
          <t>EQUITY VALUE BRIDGE (from DCF — Exit Multiple)</t>
        </is>
      </c>
    </row>
    <row r="43">
      <c r="A43" s="8" t="inlineStr">
        <is>
          <t>DCF Enterprise Value</t>
        </is>
      </c>
      <c r="C43" s="16">
        <f>C24</f>
        <v/>
      </c>
    </row>
    <row r="44">
      <c r="A44" s="8" t="inlineStr">
        <is>
          <t>(–) Net Debt</t>
        </is>
      </c>
      <c r="C44" s="16">
        <f>-'Financial Data'!B12</f>
        <v/>
      </c>
    </row>
    <row r="45">
      <c r="A45" s="31" t="inlineStr">
        <is>
          <t>DCF-IMPLIED EQUITY VALUE (Exit Multiple)</t>
        </is>
      </c>
      <c r="C45" s="32">
        <f>SUM(C43:C44)</f>
        <v/>
      </c>
    </row>
    <row r="48" ht="18" customHeight="1">
      <c r="A48" s="11" t="inlineStr">
        <is>
          <t>SENSITIVITY ANALYSIS — DCF Enterprise Value</t>
        </is>
      </c>
    </row>
    <row r="49">
      <c r="A49" s="15" t="inlineStr">
        <is>
          <t>WACC \ Terminal Growth</t>
        </is>
      </c>
      <c r="B49" s="33">
        <f>$B$6+(-0.01)</f>
        <v/>
      </c>
      <c r="C49" s="33">
        <f>$B$6+(-0.005)</f>
        <v/>
      </c>
      <c r="D49" s="33">
        <f>$B$6+(0.0)</f>
        <v/>
      </c>
      <c r="E49" s="33">
        <f>$B$6+(0.005)</f>
        <v/>
      </c>
      <c r="F49" s="33">
        <f>$B$6+(0.01)</f>
        <v/>
      </c>
    </row>
    <row r="50">
      <c r="A50" s="33">
        <f>$B$5+(-0.02)</f>
        <v/>
      </c>
      <c r="B50" s="28">
        <f>IFERROR($B$14/(1+$A50)^1+$B$15/(1+$A50)^2+$B$16/(1+$A50)^3+$B$16*(1+B$49)/($A50-B$49)/(1+$A50)^3,"n/m")</f>
        <v/>
      </c>
      <c r="C50" s="28">
        <f>IFERROR($B$14/(1+$A50)^1+$B$15/(1+$A50)^2+$B$16/(1+$A50)^3+$B$16*(1+C$49)/($A50-C$49)/(1+$A50)^3,"n/m")</f>
        <v/>
      </c>
      <c r="D50" s="28">
        <f>IFERROR($B$14/(1+$A50)^1+$B$15/(1+$A50)^2+$B$16/(1+$A50)^3+$B$16*(1+D$49)/($A50-D$49)/(1+$A50)^3,"n/m")</f>
        <v/>
      </c>
      <c r="E50" s="28">
        <f>IFERROR($B$14/(1+$A50)^1+$B$15/(1+$A50)^2+$B$16/(1+$A50)^3+$B$16*(1+E$49)/($A50-E$49)/(1+$A50)^3,"n/m")</f>
        <v/>
      </c>
      <c r="F50" s="28">
        <f>IFERROR($B$14/(1+$A50)^1+$B$15/(1+$A50)^2+$B$16/(1+$A50)^3+$B$16*(1+F$49)/($A50-F$49)/(1+$A50)^3,"n/m")</f>
        <v/>
      </c>
    </row>
    <row r="51">
      <c r="A51" s="33">
        <f>$B$5+(-0.01)</f>
        <v/>
      </c>
      <c r="B51" s="28">
        <f>IFERROR($B$14/(1+$A51)^1+$B$15/(1+$A51)^2+$B$16/(1+$A51)^3+$B$16*(1+B$49)/($A51-B$49)/(1+$A51)^3,"n/m")</f>
        <v/>
      </c>
      <c r="C51" s="28">
        <f>IFERROR($B$14/(1+$A51)^1+$B$15/(1+$A51)^2+$B$16/(1+$A51)^3+$B$16*(1+C$49)/($A51-C$49)/(1+$A51)^3,"n/m")</f>
        <v/>
      </c>
      <c r="D51" s="28">
        <f>IFERROR($B$14/(1+$A51)^1+$B$15/(1+$A51)^2+$B$16/(1+$A51)^3+$B$16*(1+D$49)/($A51-D$49)/(1+$A51)^3,"n/m")</f>
        <v/>
      </c>
      <c r="E51" s="28">
        <f>IFERROR($B$14/(1+$A51)^1+$B$15/(1+$A51)^2+$B$16/(1+$A51)^3+$B$16*(1+E$49)/($A51-E$49)/(1+$A51)^3,"n/m")</f>
        <v/>
      </c>
      <c r="F51" s="28">
        <f>IFERROR($B$14/(1+$A51)^1+$B$15/(1+$A51)^2+$B$16/(1+$A51)^3+$B$16*(1+F$49)/($A51-F$49)/(1+$A51)^3,"n/m")</f>
        <v/>
      </c>
    </row>
    <row r="52">
      <c r="A52" s="33">
        <f>$B$5+(0.0)</f>
        <v/>
      </c>
      <c r="B52" s="28">
        <f>IFERROR($B$14/(1+$A52)^1+$B$15/(1+$A52)^2+$B$16/(1+$A52)^3+$B$16*(1+B$49)/($A52-B$49)/(1+$A52)^3,"n/m")</f>
        <v/>
      </c>
      <c r="C52" s="28">
        <f>IFERROR($B$14/(1+$A52)^1+$B$15/(1+$A52)^2+$B$16/(1+$A52)^3+$B$16*(1+C$49)/($A52-C$49)/(1+$A52)^3,"n/m")</f>
        <v/>
      </c>
      <c r="D52" s="34">
        <f>IFERROR($B$14/(1+$A52)^1+$B$15/(1+$A52)^2+$B$16/(1+$A52)^3+$B$16*(1+D$49)/($A52-D$49)/(1+$A52)^3,"n/m")</f>
        <v/>
      </c>
      <c r="E52" s="28">
        <f>IFERROR($B$14/(1+$A52)^1+$B$15/(1+$A52)^2+$B$16/(1+$A52)^3+$B$16*(1+E$49)/($A52-E$49)/(1+$A52)^3,"n/m")</f>
        <v/>
      </c>
      <c r="F52" s="28">
        <f>IFERROR($B$14/(1+$A52)^1+$B$15/(1+$A52)^2+$B$16/(1+$A52)^3+$B$16*(1+F$49)/($A52-F$49)/(1+$A52)^3,"n/m")</f>
        <v/>
      </c>
    </row>
    <row r="53">
      <c r="A53" s="33">
        <f>$B$5+(0.01)</f>
        <v/>
      </c>
      <c r="B53" s="28">
        <f>IFERROR($B$14/(1+$A53)^1+$B$15/(1+$A53)^2+$B$16/(1+$A53)^3+$B$16*(1+B$49)/($A53-B$49)/(1+$A53)^3,"n/m")</f>
        <v/>
      </c>
      <c r="C53" s="28">
        <f>IFERROR($B$14/(1+$A53)^1+$B$15/(1+$A53)^2+$B$16/(1+$A53)^3+$B$16*(1+C$49)/($A53-C$49)/(1+$A53)^3,"n/m")</f>
        <v/>
      </c>
      <c r="D53" s="28">
        <f>IFERROR($B$14/(1+$A53)^1+$B$15/(1+$A53)^2+$B$16/(1+$A53)^3+$B$16*(1+D$49)/($A53-D$49)/(1+$A53)^3,"n/m")</f>
        <v/>
      </c>
      <c r="E53" s="28">
        <f>IFERROR($B$14/(1+$A53)^1+$B$15/(1+$A53)^2+$B$16/(1+$A53)^3+$B$16*(1+E$49)/($A53-E$49)/(1+$A53)^3,"n/m")</f>
        <v/>
      </c>
      <c r="F53" s="28">
        <f>IFERROR($B$14/(1+$A53)^1+$B$15/(1+$A53)^2+$B$16/(1+$A53)^3+$B$16*(1+F$49)/($A53-F$49)/(1+$A53)^3,"n/m")</f>
        <v/>
      </c>
    </row>
    <row r="54">
      <c r="A54" s="33">
        <f>$B$5+(0.02)</f>
        <v/>
      </c>
      <c r="B54" s="28">
        <f>IFERROR($B$14/(1+$A54)^1+$B$15/(1+$A54)^2+$B$16/(1+$A54)^3+$B$16*(1+B$49)/($A54-B$49)/(1+$A54)^3,"n/m")</f>
        <v/>
      </c>
      <c r="C54" s="28">
        <f>IFERROR($B$14/(1+$A54)^1+$B$15/(1+$A54)^2+$B$16/(1+$A54)^3+$B$16*(1+C$49)/($A54-C$49)/(1+$A54)^3,"n/m")</f>
        <v/>
      </c>
      <c r="D54" s="28">
        <f>IFERROR($B$14/(1+$A54)^1+$B$15/(1+$A54)^2+$B$16/(1+$A54)^3+$B$16*(1+D$49)/($A54-D$49)/(1+$A54)^3,"n/m")</f>
        <v/>
      </c>
      <c r="E54" s="28">
        <f>IFERROR($B$14/(1+$A54)^1+$B$15/(1+$A54)^2+$B$16/(1+$A54)^3+$B$16*(1+E$49)/($A54-E$49)/(1+$A54)^3,"n/m")</f>
        <v/>
      </c>
      <c r="F54" s="28">
        <f>IFERROR($B$14/(1+$A54)^1+$B$15/(1+$A54)^2+$B$16/(1+$A54)^3+$B$16*(1+F$49)/($A54-F$49)/(1+$A54)^3,"n/m")</f>
        <v/>
      </c>
    </row>
    <row r="56">
      <c r="A56" s="14" t="inlineStr">
        <is>
          <t>Note: grid recalculates automatically if base assumptions above are changed.</t>
        </is>
      </c>
    </row>
    <row r="58" ht="18" customHeight="1">
      <c r="A58" s="11" t="inlineStr">
        <is>
          <t>SENSITIVITY ANALYSIS — DCF Enterprise Value (Exit Multiple)</t>
        </is>
      </c>
    </row>
    <row r="59">
      <c r="A59" s="15" t="inlineStr">
        <is>
          <t>WACC \ Exit EBITDA Multiple</t>
        </is>
      </c>
      <c r="B59" s="35">
        <f>$B$8+(-1.0)</f>
        <v/>
      </c>
      <c r="C59" s="35">
        <f>$B$8+(-0.5)</f>
        <v/>
      </c>
      <c r="D59" s="35">
        <f>$B$8+(0.0)</f>
        <v/>
      </c>
      <c r="E59" s="35">
        <f>$B$8+(0.5)</f>
        <v/>
      </c>
      <c r="F59" s="35">
        <f>$B$8+(1.0)</f>
        <v/>
      </c>
    </row>
    <row r="60">
      <c r="A60" s="33">
        <f>$B$5+(-0.02)</f>
        <v/>
      </c>
      <c r="B60" s="28">
        <f>IFERROR($B$14/(1+$A60)^1+$B$15/(1+$A60)^2+$B$16/(1+$A60)^3+('Financial Data'!D7*B$59)/(1+$A60)^3,"n/m")</f>
        <v/>
      </c>
      <c r="C60" s="28">
        <f>IFERROR($B$14/(1+$A60)^1+$B$15/(1+$A60)^2+$B$16/(1+$A60)^3+('Financial Data'!D7*C$59)/(1+$A60)^3,"n/m")</f>
        <v/>
      </c>
      <c r="D60" s="28">
        <f>IFERROR($B$14/(1+$A60)^1+$B$15/(1+$A60)^2+$B$16/(1+$A60)^3+('Financial Data'!D7*D$59)/(1+$A60)^3,"n/m")</f>
        <v/>
      </c>
      <c r="E60" s="28">
        <f>IFERROR($B$14/(1+$A60)^1+$B$15/(1+$A60)^2+$B$16/(1+$A60)^3+('Financial Data'!D7*E$59)/(1+$A60)^3,"n/m")</f>
        <v/>
      </c>
      <c r="F60" s="28">
        <f>IFERROR($B$14/(1+$A60)^1+$B$15/(1+$A60)^2+$B$16/(1+$A60)^3+('Financial Data'!D7*F$59)/(1+$A60)^3,"n/m")</f>
        <v/>
      </c>
    </row>
    <row r="61">
      <c r="A61" s="33">
        <f>$B$5+(-0.01)</f>
        <v/>
      </c>
      <c r="B61" s="28">
        <f>IFERROR($B$14/(1+$A61)^1+$B$15/(1+$A61)^2+$B$16/(1+$A61)^3+('Financial Data'!D7*B$59)/(1+$A61)^3,"n/m")</f>
        <v/>
      </c>
      <c r="C61" s="28">
        <f>IFERROR($B$14/(1+$A61)^1+$B$15/(1+$A61)^2+$B$16/(1+$A61)^3+('Financial Data'!D7*C$59)/(1+$A61)^3,"n/m")</f>
        <v/>
      </c>
      <c r="D61" s="28">
        <f>IFERROR($B$14/(1+$A61)^1+$B$15/(1+$A61)^2+$B$16/(1+$A61)^3+('Financial Data'!D7*D$59)/(1+$A61)^3,"n/m")</f>
        <v/>
      </c>
      <c r="E61" s="28">
        <f>IFERROR($B$14/(1+$A61)^1+$B$15/(1+$A61)^2+$B$16/(1+$A61)^3+('Financial Data'!D7*E$59)/(1+$A61)^3,"n/m")</f>
        <v/>
      </c>
      <c r="F61" s="28">
        <f>IFERROR($B$14/(1+$A61)^1+$B$15/(1+$A61)^2+$B$16/(1+$A61)^3+('Financial Data'!D7*F$59)/(1+$A61)^3,"n/m")</f>
        <v/>
      </c>
    </row>
    <row r="62">
      <c r="A62" s="33">
        <f>$B$5+(0.0)</f>
        <v/>
      </c>
      <c r="B62" s="28">
        <f>IFERROR($B$14/(1+$A62)^1+$B$15/(1+$A62)^2+$B$16/(1+$A62)^3+('Financial Data'!D7*B$59)/(1+$A62)^3,"n/m")</f>
        <v/>
      </c>
      <c r="C62" s="28">
        <f>IFERROR($B$14/(1+$A62)^1+$B$15/(1+$A62)^2+$B$16/(1+$A62)^3+('Financial Data'!D7*C$59)/(1+$A62)^3,"n/m")</f>
        <v/>
      </c>
      <c r="D62" s="34">
        <f>IFERROR($B$14/(1+$A62)^1+$B$15/(1+$A62)^2+$B$16/(1+$A62)^3+('Financial Data'!D7*D$59)/(1+$A62)^3,"n/m")</f>
        <v/>
      </c>
      <c r="E62" s="28">
        <f>IFERROR($B$14/(1+$A62)^1+$B$15/(1+$A62)^2+$B$16/(1+$A62)^3+('Financial Data'!D7*E$59)/(1+$A62)^3,"n/m")</f>
        <v/>
      </c>
      <c r="F62" s="28">
        <f>IFERROR($B$14/(1+$A62)^1+$B$15/(1+$A62)^2+$B$16/(1+$A62)^3+('Financial Data'!D7*F$59)/(1+$A62)^3,"n/m")</f>
        <v/>
      </c>
    </row>
    <row r="63">
      <c r="A63" s="33">
        <f>$B$5+(0.01)</f>
        <v/>
      </c>
      <c r="B63" s="28">
        <f>IFERROR($B$14/(1+$A63)^1+$B$15/(1+$A63)^2+$B$16/(1+$A63)^3+('Financial Data'!D7*B$59)/(1+$A63)^3,"n/m")</f>
        <v/>
      </c>
      <c r="C63" s="28">
        <f>IFERROR($B$14/(1+$A63)^1+$B$15/(1+$A63)^2+$B$16/(1+$A63)^3+('Financial Data'!D7*C$59)/(1+$A63)^3,"n/m")</f>
        <v/>
      </c>
      <c r="D63" s="28">
        <f>IFERROR($B$14/(1+$A63)^1+$B$15/(1+$A63)^2+$B$16/(1+$A63)^3+('Financial Data'!D7*D$59)/(1+$A63)^3,"n/m")</f>
        <v/>
      </c>
      <c r="E63" s="28">
        <f>IFERROR($B$14/(1+$A63)^1+$B$15/(1+$A63)^2+$B$16/(1+$A63)^3+('Financial Data'!D7*E$59)/(1+$A63)^3,"n/m")</f>
        <v/>
      </c>
      <c r="F63" s="28">
        <f>IFERROR($B$14/(1+$A63)^1+$B$15/(1+$A63)^2+$B$16/(1+$A63)^3+('Financial Data'!D7*F$59)/(1+$A63)^3,"n/m")</f>
        <v/>
      </c>
    </row>
    <row r="64">
      <c r="A64" s="33">
        <f>$B$5+(0.02)</f>
        <v/>
      </c>
      <c r="B64" s="28">
        <f>IFERROR($B$14/(1+$A64)^1+$B$15/(1+$A64)^2+$B$16/(1+$A64)^3+('Financial Data'!D7*B$59)/(1+$A64)^3,"n/m")</f>
        <v/>
      </c>
      <c r="C64" s="28">
        <f>IFERROR($B$14/(1+$A64)^1+$B$15/(1+$A64)^2+$B$16/(1+$A64)^3+('Financial Data'!D7*C$59)/(1+$A64)^3,"n/m")</f>
        <v/>
      </c>
      <c r="D64" s="28">
        <f>IFERROR($B$14/(1+$A64)^1+$B$15/(1+$A64)^2+$B$16/(1+$A64)^3+('Financial Data'!D7*D$59)/(1+$A64)^3,"n/m")</f>
        <v/>
      </c>
      <c r="E64" s="28">
        <f>IFERROR($B$14/(1+$A64)^1+$B$15/(1+$A64)^2+$B$16/(1+$A64)^3+('Financial Data'!D7*E$59)/(1+$A64)^3,"n/m")</f>
        <v/>
      </c>
      <c r="F64" s="28">
        <f>IFERROR($B$14/(1+$A64)^1+$B$15/(1+$A64)^2+$B$16/(1+$A64)^3+('Financial Data'!D7*F$59)/(1+$A64)^3,"n/m")</f>
        <v/>
      </c>
    </row>
    <row r="66">
      <c r="A66" s="14" t="inlineStr">
        <is>
          <t>Note: grid recalculates automatically if base assumptions above are changed.</t>
        </is>
      </c>
    </row>
  </sheetData>
  <mergeCells count="11">
    <mergeCell ref="A2:F2"/>
    <mergeCell ref="A42:C42"/>
    <mergeCell ref="A36:C36"/>
    <mergeCell ref="A1:F1"/>
    <mergeCell ref="A58:F58"/>
    <mergeCell ref="A21:C21"/>
    <mergeCell ref="A30:C30"/>
    <mergeCell ref="A48:F48"/>
    <mergeCell ref="A12:C12"/>
    <mergeCell ref="A4:C4"/>
    <mergeCell ref="A26:C2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s>
  <sheetData>
    <row r="1" ht="28" customHeight="1">
      <c r="A1" s="6" t="inlineStr">
        <is>
          <t>Comparable Companies Analysis</t>
        </is>
      </c>
    </row>
    <row r="2">
      <c r="A2" s="7" t="inlineStr">
        <is>
          <t>Confidential analysis generated by Axiom — 07 Aug 2026, 12:03 UTC</t>
        </is>
      </c>
    </row>
    <row r="4" ht="30" customHeight="1">
      <c r="A4" s="36" t="inlineStr">
        <is>
          <t>TEMPLATE — Axiom does not have access to a live comparable-companies database and never fabricates peer data. Replace the example row below with real comparables sourced from your own data provider (e.g. Capital IQ, PitchBook, public filings) before using this sheet.</t>
        </is>
      </c>
    </row>
    <row r="6">
      <c r="A6" s="12" t="inlineStr">
        <is>
          <t>Company</t>
        </is>
      </c>
      <c r="B6" s="12" t="inlineStr">
        <is>
          <t>Revenue</t>
        </is>
      </c>
      <c r="C6" s="12" t="inlineStr">
        <is>
          <t>EBITDA</t>
        </is>
      </c>
      <c r="D6" s="12" t="inlineStr">
        <is>
          <t>EV</t>
        </is>
      </c>
      <c r="E6" s="12" t="inlineStr">
        <is>
          <t>EV / Revenue</t>
        </is>
      </c>
      <c r="F6" s="12" t="inlineStr">
        <is>
          <t>EV / EBITDA</t>
        </is>
      </c>
    </row>
    <row r="7">
      <c r="A7" s="37" t="inlineStr">
        <is>
          <t>Example Comparable Co. (REPLACE ME)</t>
        </is>
      </c>
      <c r="B7" s="38" t="n">
        <v>58</v>
      </c>
      <c r="C7" s="38" t="n">
        <v>11.5</v>
      </c>
      <c r="D7" s="38" t="n">
        <v>97.75</v>
      </c>
      <c r="E7" s="39">
        <f>IFERROR(D7/B7,"-")</f>
        <v/>
      </c>
      <c r="F7" s="39">
        <f>IFERROR(D7/C7,"-")</f>
        <v/>
      </c>
    </row>
    <row r="8">
      <c r="A8" s="40" t="n"/>
      <c r="B8" s="40" t="n"/>
      <c r="C8" s="40" t="n"/>
      <c r="D8" s="40" t="n"/>
      <c r="E8" s="40" t="n"/>
      <c r="F8" s="40" t="n"/>
    </row>
    <row r="9">
      <c r="A9" s="40" t="n"/>
      <c r="B9" s="40" t="n"/>
      <c r="C9" s="40" t="n"/>
      <c r="D9" s="40" t="n"/>
      <c r="E9" s="40" t="n"/>
      <c r="F9" s="40" t="n"/>
    </row>
    <row r="10">
      <c r="A10" s="40" t="n"/>
      <c r="B10" s="40" t="n"/>
      <c r="C10" s="40" t="n"/>
      <c r="D10" s="40" t="n"/>
      <c r="E10" s="40" t="n"/>
      <c r="F10" s="40" t="n"/>
    </row>
    <row r="11">
      <c r="A11" s="40" t="n"/>
      <c r="B11" s="40" t="n"/>
      <c r="C11" s="40" t="n"/>
      <c r="D11" s="40" t="n"/>
      <c r="E11" s="40" t="n"/>
      <c r="F11" s="40" t="n"/>
    </row>
    <row r="13">
      <c r="A13" s="29" t="inlineStr">
        <is>
          <t>Median</t>
        </is>
      </c>
      <c r="E13" s="41">
        <f>IFERROR(MEDIAN(E7:E11),"-")</f>
        <v/>
      </c>
      <c r="F13" s="41">
        <f>IFERROR(MEDIAN(F7:F11),"-")</f>
        <v/>
      </c>
    </row>
    <row r="14">
      <c r="A14" s="29" t="inlineStr">
        <is>
          <t>Mean</t>
        </is>
      </c>
      <c r="E14" s="41">
        <f>IFERROR(AVERAGE(E7:E11),"-")</f>
        <v/>
      </c>
      <c r="F14" s="41">
        <f>IFERROR(AVERAGE(F7:F11),"-")</f>
        <v/>
      </c>
    </row>
    <row r="17" ht="18" customHeight="1">
      <c r="A17" s="11" t="inlineStr">
        <is>
          <t>IMPLIED VALUATION FROM COMPS MEDIAN</t>
        </is>
      </c>
    </row>
    <row r="18">
      <c r="A18" s="8" t="inlineStr">
        <is>
          <t>Target Latest EBITDA</t>
        </is>
      </c>
      <c r="B18" s="16">
        <f>'Financial Data'!D7</f>
        <v/>
      </c>
    </row>
    <row r="19">
      <c r="A19" s="8" t="inlineStr">
        <is>
          <t>Median EV/EBITDA (from above)</t>
        </is>
      </c>
      <c r="B19" s="42">
        <f>F13</f>
        <v/>
      </c>
    </row>
    <row r="20">
      <c r="A20" s="29" t="inlineStr">
        <is>
          <t>Implied Enterprise Value</t>
        </is>
      </c>
      <c r="B20" s="43">
        <f>IFERROR(B18*B19,"-")</f>
        <v/>
      </c>
    </row>
  </sheetData>
  <mergeCells count="4">
    <mergeCell ref="A2:F2"/>
    <mergeCell ref="A17:D17"/>
    <mergeCell ref="A1:F1"/>
    <mergeCell ref="A4:F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 customWidth="1" min="1" max="1"/>
    <col width="28" customWidth="1" min="2" max="2"/>
    <col width="70" customWidth="1" min="3" max="3"/>
  </cols>
  <sheetData>
    <row r="1" ht="28" customHeight="1">
      <c r="A1" s="6" t="inlineStr">
        <is>
          <t>Pitch Deck Structure</t>
        </is>
      </c>
    </row>
    <row r="2">
      <c r="A2" s="7" t="inlineStr">
        <is>
          <t>Confidential analysis generated by Axiom — 07 Aug 2026, 12:03 UTC</t>
        </is>
      </c>
    </row>
    <row r="4">
      <c r="A4" s="15" t="inlineStr">
        <is>
          <t>Slide</t>
        </is>
      </c>
      <c r="B4" s="15" t="inlineStr">
        <is>
          <t>Title</t>
        </is>
      </c>
      <c r="C4" s="15" t="inlineStr">
        <is>
          <t>Content</t>
        </is>
      </c>
    </row>
    <row r="5">
      <c r="A5" s="44" t="n">
        <v>1</v>
      </c>
      <c r="B5" s="44" t="inlineStr">
        <is>
          <t>Executive Summary</t>
        </is>
      </c>
      <c r="C5" s="44" t="inlineStr">
        <is>
          <t>Meridian Components S.r.l. opera nel settore Industrial Components. La società presenta un EBITDA di EUR 13.2M nell'anno 2024. La valutazione suggerisce un Equity Value di EUR 93.7M.</t>
        </is>
      </c>
    </row>
    <row r="6">
      <c r="A6" s="44" t="n">
        <v>2</v>
      </c>
      <c r="B6" s="44" t="inlineStr">
        <is>
          <t>Company Overview</t>
        </is>
      </c>
      <c r="C6" s="44" t="inlineStr">
        <is>
          <t>Nome: Meridian Components S.r.l.
Settore: Industrial Components
Valuta: EUR</t>
        </is>
      </c>
    </row>
    <row r="7">
      <c r="A7" s="44" t="n">
        <v>3</v>
      </c>
      <c r="B7" s="44" t="inlineStr">
        <is>
          <t>Revenue Trends</t>
        </is>
      </c>
      <c r="C7" s="44" t="inlineStr">
        <is>
          <t>2022: EUR 52.0M
2023: EUR 57.0M
2024: EUR 61.5M</t>
        </is>
      </c>
    </row>
    <row r="8">
      <c r="A8" s="44" t="n">
        <v>4</v>
      </c>
      <c r="B8" s="44" t="inlineStr">
        <is>
          <t>EBITDA Performance</t>
        </is>
      </c>
      <c r="C8" s="44" t="inlineStr">
        <is>
          <t>2022: EUR 10.5M
2023: EUR 11.8M
2024: EUR 13.2M</t>
        </is>
      </c>
    </row>
    <row r="9">
      <c r="A9" s="44" t="n">
        <v>5</v>
      </c>
      <c r="B9" s="44" t="inlineStr">
        <is>
          <t>Financial Position</t>
        </is>
      </c>
      <c r="C9" s="44" t="inlineStr">
        <is>
          <t>Net Debt: EUR 18.5M
Cash: EUR 0.0M
EV: EUR 112.2M</t>
        </is>
      </c>
    </row>
    <row r="10">
      <c r="A10" s="44" t="n">
        <v>6</v>
      </c>
      <c r="B10" s="44" t="inlineStr">
        <is>
          <t>Valuation Summary</t>
        </is>
      </c>
      <c r="C10" s="44" t="inlineStr">
        <is>
          <t>DCF Method: EUR 155.66M
Trading Comps: EUR 112.2M
Equity Value: EUR 93.7M</t>
        </is>
      </c>
    </row>
    <row r="11">
      <c r="A11" s="44" t="n">
        <v>7</v>
      </c>
      <c r="B11" s="44" t="inlineStr">
        <is>
          <t>Valuation Assumptions</t>
        </is>
      </c>
      <c r="C11" s="44" t="inlineStr">
        <is>
          <t>Discount Rate: 10.0%
Terminal Growth: 2.0%
EV/EBITDA Multiple: 8.5x</t>
        </is>
      </c>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2026-08-07T12:03:05Z</dcterms:created>
  <dcterms:modified xmlns:dcterms="http://purl.org/dc/terms/" xmlns:xsi="http://www.w3.org/2001/XMLSchema-instance" xsi:type="dcterms:W3CDTF">2026-08-07T12:03:05Z</dcterms:modified>
</cp:coreProperties>
</file>